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ilskudsprojekter\Seges\Tilskudsprojekter\2020\160_Planteinnovation\7864_PAF_Vand_til_markvanding_skh\02_Leverancer\Klar til net\"/>
    </mc:Choice>
  </mc:AlternateContent>
  <xr:revisionPtr revIDLastSave="0" documentId="13_ncr:1_{F7CAE368-9D7E-4D0F-B00D-463B4C75BD59}" xr6:coauthVersionLast="45" xr6:coauthVersionMax="45" xr10:uidLastSave="{00000000-0000-0000-0000-000000000000}"/>
  <bookViews>
    <workbookView xWindow="-120" yWindow="-120" windowWidth="29040" windowHeight="15840" xr2:uid="{88BA6E5E-5CEF-45B5-B608-86FBFD2331FA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X7" i="1"/>
  <c r="S22" i="1" s="1"/>
  <c r="T8" i="1"/>
  <c r="T10" i="1" s="1"/>
  <c r="T11" i="1" s="1"/>
  <c r="T12" i="1" l="1"/>
  <c r="T13" i="1" s="1"/>
  <c r="AB6" i="1" s="1"/>
  <c r="S17" i="1" l="1"/>
  <c r="S18" i="1" s="1"/>
  <c r="S24" i="1" s="1"/>
  <c r="S25" i="1" s="1"/>
  <c r="X9" i="1"/>
  <c r="X10" i="1" s="1"/>
</calcChain>
</file>

<file path=xl/sharedStrings.xml><?xml version="1.0" encoding="utf-8"?>
<sst xmlns="http://schemas.openxmlformats.org/spreadsheetml/2006/main" count="79" uniqueCount="66">
  <si>
    <t>Kvælstofeffekten ved opmagasinering af drænvand til markvanding i vandreservoirs</t>
  </si>
  <si>
    <t>Sømodellen</t>
  </si>
  <si>
    <t>N(%)=42,1+17,8*log10(tw)</t>
  </si>
  <si>
    <t>år</t>
  </si>
  <si>
    <t>hvor Tw=V/Qtil, vandets opholdstid eller vandskiftet pr. år</t>
  </si>
  <si>
    <t xml:space="preserve">Søens overfaldeareal (A, km2) </t>
  </si>
  <si>
    <t xml:space="preserve">N fjernelse ved Sø = N (%) * N tilførsel fra vandløbsopland </t>
  </si>
  <si>
    <t>Sømodellen kan kun benyttes, hvis opholdstiden er mindst 1 uge.</t>
  </si>
  <si>
    <t>Drænopland</t>
  </si>
  <si>
    <t>Årlig afstrømning fra rodzonen</t>
  </si>
  <si>
    <t>Enhed</t>
  </si>
  <si>
    <t>mm</t>
  </si>
  <si>
    <t>ha</t>
  </si>
  <si>
    <t>Andel af afstrømning til dræn</t>
  </si>
  <si>
    <t>%</t>
  </si>
  <si>
    <t>Årlig drænafstrømning</t>
  </si>
  <si>
    <t>Dage med drænafstrømning</t>
  </si>
  <si>
    <t>dage</t>
  </si>
  <si>
    <t>Tilstrømningsopysninger</t>
  </si>
  <si>
    <t>Reservoiroplysninger</t>
  </si>
  <si>
    <t>Overfladeareal</t>
  </si>
  <si>
    <t>Gennemsnitlige dybde</t>
  </si>
  <si>
    <t>m</t>
  </si>
  <si>
    <t>Vandvolumen i reservoir</t>
  </si>
  <si>
    <t>m3</t>
  </si>
  <si>
    <t>mio m3</t>
  </si>
  <si>
    <t>Kvælstofkoncentration</t>
  </si>
  <si>
    <t>mg N pr. liter</t>
  </si>
  <si>
    <t>Der er flere faser i kvælstoffjernelsen ved opmagasinering af drænvand</t>
  </si>
  <si>
    <t>Første fase</t>
  </si>
  <si>
    <t>Drænene starter med at løbe og reservoiret fyldes op</t>
  </si>
  <si>
    <t>Anden fase</t>
  </si>
  <si>
    <t>Tid: typisk fra oktober til november</t>
  </si>
  <si>
    <t>Kvælstoffjernelse?</t>
  </si>
  <si>
    <t>Tid: typisk fra november til april, hvor drænene stopper med at løbe</t>
  </si>
  <si>
    <t>Kvælstoffjernelse ligner den i søer (jf. sømodellen)</t>
  </si>
  <si>
    <t>Tredje fase</t>
  </si>
  <si>
    <t>Fjerde fase</t>
  </si>
  <si>
    <t>Ingen tilførsel af drænvand, men reservoiret tømmes som følge af markvanding</t>
  </si>
  <si>
    <t>Tid: Typisk maj, juni og juli</t>
  </si>
  <si>
    <t>Vandtilførsel (Qtil, 10^6 m3 år-1)</t>
  </si>
  <si>
    <t xml:space="preserve">Vandvolumen (V, 10^6 m3) </t>
  </si>
  <si>
    <t>Antal dage før reservoiret er fyldt</t>
  </si>
  <si>
    <t>Daglig drænafstrømning</t>
  </si>
  <si>
    <t>N tilførslen fra drænopland</t>
  </si>
  <si>
    <t>Årlig vandtilførsel fra drænopland</t>
  </si>
  <si>
    <t>Årlig vandtilførslen efter reservoiret er fyldt</t>
  </si>
  <si>
    <t>m3 pr. år</t>
  </si>
  <si>
    <t>mio. m3 pr. år</t>
  </si>
  <si>
    <t>kg N</t>
  </si>
  <si>
    <t>Kvælstofoplysninger</t>
  </si>
  <si>
    <t>N(%) =</t>
  </si>
  <si>
    <t>N-fjernelse ved sø</t>
  </si>
  <si>
    <t>Kg N</t>
  </si>
  <si>
    <t>Tilførslen af drænvand er stoppet, men markvanding ikke påbegyndt</t>
  </si>
  <si>
    <t>Reservoiret er fyld op, tilførslen af drænvand fortsætter</t>
  </si>
  <si>
    <t>Tid: fra april til maj</t>
  </si>
  <si>
    <t>Opholdstid (Tw)</t>
  </si>
  <si>
    <t>Fase 2</t>
  </si>
  <si>
    <t>N-fjernelse</t>
  </si>
  <si>
    <t>Total N-fjernelse</t>
  </si>
  <si>
    <t>Fase 3 og 4</t>
  </si>
  <si>
    <t>Link til beregning af Sømodellen</t>
  </si>
  <si>
    <t>Procent af input</t>
  </si>
  <si>
    <t>med gennemstrømmende vand</t>
  </si>
  <si>
    <t>Ingen kvælstofudledning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</si>
</sst>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2" fontId="0" fillId="5" borderId="0" xfId="0" applyNumberFormat="1" applyFill="1"/>
    <xf numFmtId="0" fontId="0" fillId="5" borderId="1" xfId="0" applyFill="1" applyBorder="1"/>
    <xf numFmtId="2" fontId="0" fillId="5" borderId="1" xfId="0" applyNumberFormat="1" applyFill="1" applyBorder="1"/>
    <xf numFmtId="2" fontId="0" fillId="5" borderId="0" xfId="0" applyNumberFormat="1" applyFill="1" applyBorder="1"/>
    <xf numFmtId="0" fontId="0" fillId="5" borderId="0" xfId="0" applyFill="1" applyBorder="1"/>
    <xf numFmtId="0" fontId="3" fillId="3" borderId="0" xfId="1" applyFill="1" applyAlignment="1"/>
    <xf numFmtId="2" fontId="0" fillId="5" borderId="2" xfId="0" applyNumberFormat="1" applyFill="1" applyBorder="1"/>
    <xf numFmtId="0" fontId="0" fillId="5" borderId="2" xfId="0" applyFill="1" applyBorder="1"/>
    <xf numFmtId="164" fontId="0" fillId="5" borderId="0" xfId="0" applyNumberForma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1266825</xdr:colOff>
      <xdr:row>28</xdr:row>
      <xdr:rowOff>0</xdr:rowOff>
    </xdr:from>
    <xdr:to>
      <xdr:col>24</xdr:col>
      <xdr:colOff>27063</xdr:colOff>
      <xdr:row>32</xdr:row>
      <xdr:rowOff>97537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A38011FF-0E62-42DF-ABF7-0B6F1E5A7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50" y="4314825"/>
          <a:ext cx="5827788" cy="707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bst.dk/fileadmin/user_upload/NaturErhverv/Filer/Tilskud/Vaadomraader/private_vaadomraader/Vejledning_ber_kvaels_fjern_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0CE70-75BF-4DD1-8334-31646938BC7E}">
  <dimension ref="A1:AC36"/>
  <sheetViews>
    <sheetView tabSelected="1" topLeftCell="Q1" workbookViewId="0">
      <selection activeCell="Z34" sqref="Z34"/>
    </sheetView>
  </sheetViews>
  <sheetFormatPr defaultRowHeight="12" x14ac:dyDescent="0.2"/>
  <cols>
    <col min="1" max="1" width="21.140625" customWidth="1"/>
    <col min="9" max="9" width="10.5703125" customWidth="1"/>
    <col min="17" max="17" width="11.85546875" customWidth="1"/>
    <col min="18" max="18" width="35.85546875" bestFit="1" customWidth="1"/>
    <col min="19" max="19" width="12.42578125" bestFit="1" customWidth="1"/>
    <col min="22" max="22" width="21.140625" bestFit="1" customWidth="1"/>
    <col min="26" max="26" width="23.42578125" bestFit="1" customWidth="1"/>
    <col min="27" max="27" width="11.42578125" bestFit="1" customWidth="1"/>
  </cols>
  <sheetData>
    <row r="1" spans="1:29" ht="12.75" x14ac:dyDescent="0.2">
      <c r="A1" s="1" t="s">
        <v>0</v>
      </c>
    </row>
    <row r="2" spans="1:29" x14ac:dyDescent="0.2"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x14ac:dyDescent="0.2">
      <c r="A3" s="2" t="s">
        <v>28</v>
      </c>
      <c r="B3" s="2"/>
      <c r="C3" s="2"/>
      <c r="D3" s="2"/>
      <c r="E3" s="2"/>
      <c r="F3" s="2"/>
      <c r="G3" s="2"/>
      <c r="I3" s="5" t="s">
        <v>1</v>
      </c>
      <c r="J3" s="4"/>
      <c r="K3" s="4"/>
      <c r="L3" s="4"/>
      <c r="M3" s="4"/>
      <c r="N3" s="4"/>
      <c r="Q3" s="7"/>
      <c r="R3" s="8" t="s">
        <v>18</v>
      </c>
      <c r="S3" s="8" t="s">
        <v>10</v>
      </c>
      <c r="T3" s="8"/>
      <c r="U3" s="8"/>
      <c r="V3" s="8" t="s">
        <v>19</v>
      </c>
      <c r="W3" s="8" t="s">
        <v>10</v>
      </c>
      <c r="X3" s="8"/>
      <c r="Y3" s="8"/>
      <c r="Z3" s="8" t="s">
        <v>50</v>
      </c>
      <c r="AA3" s="8" t="s">
        <v>10</v>
      </c>
      <c r="AB3" s="7"/>
      <c r="AC3" s="7"/>
    </row>
    <row r="4" spans="1:29" x14ac:dyDescent="0.2">
      <c r="A4" s="2"/>
      <c r="B4" s="2"/>
      <c r="C4" s="2"/>
      <c r="D4" s="2"/>
      <c r="E4" s="2"/>
      <c r="F4" s="2"/>
      <c r="G4" s="2"/>
      <c r="I4" s="4"/>
      <c r="J4" s="4"/>
      <c r="K4" s="4"/>
      <c r="L4" s="4"/>
      <c r="M4" s="4"/>
      <c r="N4" s="4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3" t="s">
        <v>29</v>
      </c>
      <c r="B5" s="2"/>
      <c r="C5" s="2"/>
      <c r="D5" s="2"/>
      <c r="E5" s="2"/>
      <c r="F5" s="2"/>
      <c r="G5" s="2"/>
      <c r="I5" s="5" t="s">
        <v>2</v>
      </c>
      <c r="J5" s="4"/>
      <c r="K5" s="4"/>
      <c r="L5" s="4"/>
      <c r="M5" s="4"/>
      <c r="N5" s="4"/>
      <c r="Q5" s="7"/>
      <c r="R5" s="7" t="s">
        <v>8</v>
      </c>
      <c r="S5" s="7" t="s">
        <v>12</v>
      </c>
      <c r="T5" s="6">
        <v>300</v>
      </c>
      <c r="U5" s="7"/>
      <c r="V5" s="7" t="s">
        <v>20</v>
      </c>
      <c r="W5" s="7" t="s">
        <v>12</v>
      </c>
      <c r="X5" s="6">
        <v>2.5</v>
      </c>
      <c r="Y5" s="7"/>
      <c r="Z5" s="7" t="s">
        <v>26</v>
      </c>
      <c r="AA5" s="7" t="s">
        <v>27</v>
      </c>
      <c r="AB5" s="6">
        <v>12</v>
      </c>
      <c r="AC5" s="7"/>
    </row>
    <row r="6" spans="1:29" x14ac:dyDescent="0.2">
      <c r="A6" s="2" t="s">
        <v>30</v>
      </c>
      <c r="B6" s="2"/>
      <c r="C6" s="2"/>
      <c r="D6" s="2"/>
      <c r="E6" s="2"/>
      <c r="F6" s="2"/>
      <c r="G6" s="2"/>
      <c r="I6" s="4"/>
      <c r="J6" s="4"/>
      <c r="K6" s="4"/>
      <c r="L6" s="4"/>
      <c r="M6" s="4"/>
      <c r="N6" s="4"/>
      <c r="Q6" s="7"/>
      <c r="R6" s="7" t="s">
        <v>9</v>
      </c>
      <c r="S6" s="7" t="s">
        <v>11</v>
      </c>
      <c r="T6" s="6">
        <v>380</v>
      </c>
      <c r="U6" s="7"/>
      <c r="V6" s="7" t="s">
        <v>21</v>
      </c>
      <c r="W6" s="7" t="s">
        <v>22</v>
      </c>
      <c r="X6" s="6">
        <v>4</v>
      </c>
      <c r="Y6" s="7"/>
      <c r="Z6" s="7" t="s">
        <v>44</v>
      </c>
      <c r="AA6" s="7" t="s">
        <v>49</v>
      </c>
      <c r="AB6" s="7">
        <f>(AB5/1000000)*(T13*1000000*1000)</f>
        <v>7008</v>
      </c>
      <c r="AC6" s="7"/>
    </row>
    <row r="7" spans="1:29" x14ac:dyDescent="0.2">
      <c r="A7" s="2" t="s">
        <v>33</v>
      </c>
      <c r="B7" s="2"/>
      <c r="C7" s="2"/>
      <c r="D7" s="2"/>
      <c r="E7" s="2"/>
      <c r="F7" s="2"/>
      <c r="G7" s="2"/>
      <c r="I7" s="4" t="s">
        <v>4</v>
      </c>
      <c r="J7" s="4"/>
      <c r="K7" s="4"/>
      <c r="L7" s="4"/>
      <c r="M7" s="4"/>
      <c r="N7" s="4"/>
      <c r="Q7" s="7"/>
      <c r="R7" s="7" t="s">
        <v>13</v>
      </c>
      <c r="S7" s="7" t="s">
        <v>14</v>
      </c>
      <c r="T7" s="6">
        <v>60</v>
      </c>
      <c r="U7" s="7"/>
      <c r="V7" s="7" t="s">
        <v>23</v>
      </c>
      <c r="W7" s="7" t="s">
        <v>25</v>
      </c>
      <c r="X7" s="17">
        <f>(X5/100)*4</f>
        <v>0.1</v>
      </c>
      <c r="Y7" s="7"/>
      <c r="Z7" s="7" t="s">
        <v>64</v>
      </c>
      <c r="AA7" s="7"/>
      <c r="AB7" s="7"/>
      <c r="AC7" s="7"/>
    </row>
    <row r="8" spans="1:29" x14ac:dyDescent="0.2">
      <c r="A8" s="2" t="s">
        <v>32</v>
      </c>
      <c r="B8" s="2"/>
      <c r="C8" s="2"/>
      <c r="D8" s="2"/>
      <c r="E8" s="2"/>
      <c r="F8" s="2"/>
      <c r="G8" s="2"/>
      <c r="I8" s="4" t="s">
        <v>40</v>
      </c>
      <c r="J8" s="4"/>
      <c r="K8" s="4"/>
      <c r="L8" s="4"/>
      <c r="M8" s="4"/>
      <c r="N8" s="4"/>
      <c r="Q8" s="7"/>
      <c r="R8" s="7" t="s">
        <v>15</v>
      </c>
      <c r="S8" s="7" t="s">
        <v>11</v>
      </c>
      <c r="T8" s="7">
        <f>T6*(T7/100)</f>
        <v>228</v>
      </c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">
      <c r="A9" s="2"/>
      <c r="B9" s="2"/>
      <c r="C9" s="2"/>
      <c r="D9" s="2"/>
      <c r="E9" s="2"/>
      <c r="F9" s="2"/>
      <c r="G9" s="2"/>
      <c r="I9" s="4" t="s">
        <v>5</v>
      </c>
      <c r="J9" s="4"/>
      <c r="K9" s="4"/>
      <c r="L9" s="4"/>
      <c r="M9" s="4"/>
      <c r="N9" s="4"/>
      <c r="Q9" s="7"/>
      <c r="R9" s="7" t="s">
        <v>16</v>
      </c>
      <c r="S9" s="7" t="s">
        <v>17</v>
      </c>
      <c r="T9" s="6">
        <v>180</v>
      </c>
      <c r="U9" s="7"/>
      <c r="V9" s="7" t="s">
        <v>57</v>
      </c>
      <c r="W9" s="7" t="s">
        <v>3</v>
      </c>
      <c r="X9" s="9">
        <f>X7/T13</f>
        <v>0.17123287671232879</v>
      </c>
      <c r="Y9" s="7"/>
      <c r="Z9" s="7"/>
      <c r="AA9" s="7"/>
      <c r="AB9" s="7"/>
      <c r="AC9" s="7"/>
    </row>
    <row r="10" spans="1:29" x14ac:dyDescent="0.2">
      <c r="A10" s="3" t="s">
        <v>31</v>
      </c>
      <c r="B10" s="2"/>
      <c r="C10" s="2"/>
      <c r="D10" s="2"/>
      <c r="E10" s="2"/>
      <c r="F10" s="2"/>
      <c r="G10" s="2"/>
      <c r="I10" s="4" t="s">
        <v>41</v>
      </c>
      <c r="J10" s="4"/>
      <c r="K10" s="4"/>
      <c r="L10" s="4"/>
      <c r="M10" s="4"/>
      <c r="N10" s="4"/>
      <c r="Q10" s="7"/>
      <c r="R10" s="7" t="s">
        <v>45</v>
      </c>
      <c r="S10" s="7" t="s">
        <v>47</v>
      </c>
      <c r="T10" s="7">
        <f>(T5*T8)*10</f>
        <v>684000</v>
      </c>
      <c r="U10" s="7"/>
      <c r="V10" s="7"/>
      <c r="W10" s="7" t="s">
        <v>17</v>
      </c>
      <c r="X10" s="7">
        <f>365*X9</f>
        <v>62.500000000000007</v>
      </c>
      <c r="Y10" s="7"/>
      <c r="Z10" s="7"/>
      <c r="AA10" s="7"/>
      <c r="AB10" s="7"/>
      <c r="AC10" s="7"/>
    </row>
    <row r="11" spans="1:29" x14ac:dyDescent="0.2">
      <c r="A11" s="2" t="s">
        <v>55</v>
      </c>
      <c r="B11" s="2"/>
      <c r="C11" s="2"/>
      <c r="D11" s="2"/>
      <c r="E11" s="2"/>
      <c r="F11" s="2"/>
      <c r="G11" s="2"/>
      <c r="I11" s="4"/>
      <c r="J11" s="4"/>
      <c r="K11" s="4"/>
      <c r="L11" s="4"/>
      <c r="M11" s="4"/>
      <c r="N11" s="4"/>
      <c r="Q11" s="7"/>
      <c r="R11" s="7" t="s">
        <v>43</v>
      </c>
      <c r="S11" s="7" t="s">
        <v>24</v>
      </c>
      <c r="T11" s="7">
        <f>T10/T9</f>
        <v>3800</v>
      </c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">
      <c r="A12" s="2" t="s">
        <v>35</v>
      </c>
      <c r="B12" s="2"/>
      <c r="C12" s="2"/>
      <c r="D12" s="2"/>
      <c r="E12" s="2"/>
      <c r="F12" s="2"/>
      <c r="G12" s="2"/>
      <c r="I12" s="4" t="s">
        <v>6</v>
      </c>
      <c r="J12" s="4"/>
      <c r="K12" s="4"/>
      <c r="L12" s="4"/>
      <c r="M12" s="4"/>
      <c r="N12" s="4"/>
      <c r="Q12" s="7"/>
      <c r="R12" s="7" t="s">
        <v>42</v>
      </c>
      <c r="S12" s="7" t="s">
        <v>17</v>
      </c>
      <c r="T12" s="7">
        <f>(X7*1000000)/T11</f>
        <v>26.315789473684209</v>
      </c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2" t="s">
        <v>34</v>
      </c>
      <c r="B13" s="2"/>
      <c r="C13" s="2"/>
      <c r="D13" s="2"/>
      <c r="E13" s="2"/>
      <c r="F13" s="2"/>
      <c r="G13" s="2"/>
      <c r="I13" s="4"/>
      <c r="J13" s="4"/>
      <c r="K13" s="4"/>
      <c r="L13" s="4"/>
      <c r="M13" s="4"/>
      <c r="N13" s="4"/>
      <c r="Q13" s="7"/>
      <c r="R13" s="7" t="s">
        <v>46</v>
      </c>
      <c r="S13" s="7" t="s">
        <v>48</v>
      </c>
      <c r="T13" s="7">
        <f>((T9-T12)*T11)/1000000</f>
        <v>0.58399999999999996</v>
      </c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">
      <c r="A14" s="2"/>
      <c r="B14" s="2"/>
      <c r="C14" s="2"/>
      <c r="D14" s="2"/>
      <c r="E14" s="2"/>
      <c r="F14" s="2"/>
      <c r="G14" s="2"/>
      <c r="I14" s="4" t="s">
        <v>7</v>
      </c>
      <c r="J14" s="4"/>
      <c r="K14" s="4"/>
      <c r="L14" s="4"/>
      <c r="M14" s="4"/>
      <c r="N14" s="4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">
      <c r="A15" s="3" t="s">
        <v>36</v>
      </c>
      <c r="B15" s="2"/>
      <c r="C15" s="2"/>
      <c r="D15" s="2"/>
      <c r="E15" s="2"/>
      <c r="F15" s="2"/>
      <c r="G15" s="2"/>
      <c r="I15" s="4"/>
      <c r="J15" s="4"/>
      <c r="K15" s="4"/>
      <c r="L15" s="4"/>
      <c r="M15" s="4"/>
      <c r="N15" s="4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2" t="s">
        <v>54</v>
      </c>
      <c r="B16" s="2"/>
      <c r="C16" s="2"/>
      <c r="D16" s="2"/>
      <c r="E16" s="2"/>
      <c r="F16" s="2"/>
      <c r="G16" s="2"/>
      <c r="I16" s="14" t="s">
        <v>62</v>
      </c>
      <c r="J16" s="4"/>
      <c r="K16" s="4"/>
      <c r="L16" s="4"/>
      <c r="M16" s="4"/>
      <c r="N16" s="4"/>
      <c r="Q16" s="7"/>
      <c r="R16" s="8" t="s">
        <v>58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">
      <c r="A17" s="2" t="s">
        <v>65</v>
      </c>
      <c r="B17" s="2"/>
      <c r="C17" s="2"/>
      <c r="D17" s="2"/>
      <c r="E17" s="2"/>
      <c r="F17" s="2"/>
      <c r="G17" s="2"/>
      <c r="I17" s="4"/>
      <c r="J17" s="4"/>
      <c r="K17" s="4"/>
      <c r="L17" s="4"/>
      <c r="M17" s="4"/>
      <c r="N17" s="4"/>
      <c r="Q17" s="8"/>
      <c r="R17" s="8" t="s">
        <v>51</v>
      </c>
      <c r="S17" s="9">
        <f>42.1+17.8*LOG10(X7/T13)</f>
        <v>28.457851321399289</v>
      </c>
      <c r="T17" s="7" t="s">
        <v>14</v>
      </c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2" t="s">
        <v>56</v>
      </c>
      <c r="B18" s="2"/>
      <c r="C18" s="2"/>
      <c r="D18" s="2"/>
      <c r="E18" s="2"/>
      <c r="F18" s="2"/>
      <c r="G18" s="2"/>
      <c r="Q18" s="8"/>
      <c r="R18" s="8" t="s">
        <v>52</v>
      </c>
      <c r="S18" s="12">
        <f>AB6*(S17/100)</f>
        <v>1994.3262206036623</v>
      </c>
      <c r="T18" s="13" t="s">
        <v>53</v>
      </c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2"/>
      <c r="B19" s="2"/>
      <c r="C19" s="2"/>
      <c r="D19" s="2"/>
      <c r="E19" s="2"/>
      <c r="F19" s="2"/>
      <c r="G19" s="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3" t="s">
        <v>37</v>
      </c>
      <c r="B20" s="2"/>
      <c r="C20" s="2"/>
      <c r="D20" s="2"/>
      <c r="E20" s="2"/>
      <c r="F20" s="2"/>
      <c r="G20" s="2"/>
      <c r="Q20" s="7"/>
      <c r="R20" s="8" t="s">
        <v>61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x14ac:dyDescent="0.2">
      <c r="A21" s="2" t="s">
        <v>38</v>
      </c>
      <c r="B21" s="2"/>
      <c r="C21" s="2"/>
      <c r="D21" s="2"/>
      <c r="E21" s="2"/>
      <c r="F21" s="2"/>
      <c r="G21" s="2"/>
      <c r="Q21" s="7"/>
      <c r="R21" s="8" t="s">
        <v>51</v>
      </c>
      <c r="S21" s="7">
        <v>100</v>
      </c>
      <c r="T21" s="7" t="s">
        <v>14</v>
      </c>
      <c r="U21" s="7"/>
      <c r="V21" s="7"/>
      <c r="W21" s="7"/>
      <c r="X21" s="7"/>
      <c r="Y21" s="7"/>
      <c r="Z21" s="7"/>
      <c r="AA21" s="7"/>
      <c r="AB21" s="7"/>
      <c r="AC21" s="7"/>
    </row>
    <row r="22" spans="1:29" x14ac:dyDescent="0.2">
      <c r="A22" s="2" t="s">
        <v>65</v>
      </c>
      <c r="B22" s="2"/>
      <c r="C22" s="2"/>
      <c r="D22" s="2"/>
      <c r="E22" s="2"/>
      <c r="F22" s="2"/>
      <c r="G22" s="2"/>
      <c r="Q22" s="7"/>
      <c r="R22" s="8" t="s">
        <v>59</v>
      </c>
      <c r="S22" s="7">
        <f>(AB5/1000000)*((X7*1000000)*1000)</f>
        <v>1200</v>
      </c>
      <c r="T22" s="13" t="s">
        <v>53</v>
      </c>
      <c r="U22" s="7"/>
      <c r="V22" s="7"/>
      <c r="W22" s="7"/>
      <c r="X22" s="7"/>
      <c r="Y22" s="7"/>
      <c r="Z22" s="7"/>
      <c r="AA22" s="7"/>
      <c r="AB22" s="7"/>
      <c r="AC22" s="7"/>
    </row>
    <row r="23" spans="1:29" x14ac:dyDescent="0.2">
      <c r="A23" s="2" t="s">
        <v>39</v>
      </c>
      <c r="B23" s="2"/>
      <c r="C23" s="2"/>
      <c r="D23" s="2"/>
      <c r="E23" s="2"/>
      <c r="F23" s="2"/>
      <c r="G23" s="2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.75" thickBot="1" x14ac:dyDescent="0.25">
      <c r="A24" s="2"/>
      <c r="B24" s="2"/>
      <c r="C24" s="2"/>
      <c r="D24" s="2"/>
      <c r="E24" s="2"/>
      <c r="F24" s="2"/>
      <c r="G24" s="2"/>
      <c r="Q24" s="7"/>
      <c r="R24" s="8" t="s">
        <v>60</v>
      </c>
      <c r="S24" s="11">
        <f>S18+S22</f>
        <v>3194.3262206036625</v>
      </c>
      <c r="T24" s="10" t="s">
        <v>53</v>
      </c>
      <c r="U24" s="7"/>
      <c r="V24" s="7"/>
      <c r="W24" s="7"/>
      <c r="X24" s="7"/>
      <c r="Y24" s="7"/>
      <c r="Z24" s="7"/>
      <c r="AA24" s="7"/>
      <c r="AB24" s="7"/>
      <c r="AC24" s="7"/>
    </row>
    <row r="25" spans="1:29" ht="13.5" thickTop="1" thickBot="1" x14ac:dyDescent="0.25">
      <c r="A25" s="2"/>
      <c r="B25" s="2"/>
      <c r="C25" s="2"/>
      <c r="D25" s="2"/>
      <c r="E25" s="2"/>
      <c r="F25" s="2"/>
      <c r="G25" s="2"/>
      <c r="Q25" s="7"/>
      <c r="R25" s="8" t="s">
        <v>63</v>
      </c>
      <c r="S25" s="15">
        <f>(S24/AB6)*100</f>
        <v>45.58113899263217</v>
      </c>
      <c r="T25" s="16" t="s">
        <v>14</v>
      </c>
      <c r="U25" s="7"/>
      <c r="V25" s="7"/>
      <c r="W25" s="7"/>
      <c r="X25" s="7"/>
      <c r="Y25" s="7"/>
      <c r="Z25" s="7"/>
      <c r="AA25" s="7"/>
      <c r="AB25" s="7"/>
      <c r="AC25" s="7"/>
    </row>
    <row r="26" spans="1:29" ht="12.75" thickTop="1" x14ac:dyDescent="0.2">
      <c r="A26" s="2"/>
      <c r="B26" s="2"/>
      <c r="C26" s="2"/>
      <c r="D26" s="2"/>
      <c r="E26" s="2"/>
      <c r="F26" s="2"/>
      <c r="G26" s="2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36" spans="12:12" x14ac:dyDescent="0.2">
      <c r="L36">
        <f>LOG10(0.1/0.1)</f>
        <v>0</v>
      </c>
    </row>
  </sheetData>
  <hyperlinks>
    <hyperlink ref="I16" r:id="rId1" xr:uid="{83331920-7FC8-4467-8434-7936B51604D0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076C34C50FA916488179B4B73A325077" ma:contentTypeVersion="101" ma:contentTypeDescription="Den primære contenttype der anvendes på Landbrugsinfo" ma:contentTypeScope="" ma:versionID="a2d425889b73dbd31e108222e8908ab5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982af4ad0dcc1e8be629a4790d1db881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303eeafb-7dff-46db-9396-e9c651f530ea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303eeafb-7dff-46db-9396-e9c651f530ea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303eeafb-7dff-46db-9396-e9c651f530ea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303eeafb-7dff-46db-9396-e9c651f530ea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303eeafb-7dff-46db-9396-e9c651f530ea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303eeafb-7dff-46db-9396-e9c651f530ea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303eeafb-7dff-46db-9396-e9c651f530ea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TaksonomiTaxHTField0 xmlns="3f8883b8-a613-49b8-9e7a-815b7776ebd6">
      <Terms xmlns="http://schemas.microsoft.com/office/infopath/2007/PartnerControls"/>
    </TaksonomiTaxHTField0>
    <FinanceYear xmlns="3f8883b8-a613-49b8-9e7a-815b7776ebd6" xsi:nil="true"/>
    <Ansvarligafdeling xmlns="3f8883b8-a613-49b8-9e7a-815b7776ebd6">55</Ansvarligafdeling>
    <NetSkabelonValue xmlns="3f8883b8-a613-49b8-9e7a-815b7776ebd6" xsi:nil="true"/>
    <HitCount xmlns="3f8883b8-a613-49b8-9e7a-815b7776ebd6">0</HitCount>
    <WebInfoMultiSelect xmlns="3f8883b8-a613-49b8-9e7a-815b7776ebd6" xsi:nil="true"/>
    <GammelURL xmlns="3f8883b8-a613-49b8-9e7a-815b7776ebd6" xsi:nil="true"/>
    <PublishingRollupImage xmlns="http://schemas.microsoft.com/sharepoint/v3" xsi:nil="true"/>
    <Revisionsdato xmlns="5aa14257-579e-4a1f-bbbb-3c8dd7393476">2021-01-12T11:45:00+00:00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Rettighedsgruppe xmlns="3f8883b8-a613-49b8-9e7a-815b7776ebd6">1</Rettighedsgruppe>
    <Afsender xmlns="3f8883b8-a613-49b8-9e7a-815b7776ebd6">2</Afsender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IsHiddenFromRollup xmlns="3f8883b8-a613-49b8-9e7a-815b7776ebd6">0</IsHiddenFromRollup>
    <DynamicPublishingContent7 xmlns="http://schemas.microsoft.com/sharepoint/v3" xsi:nil="true"/>
    <DynamicPublishingContent6 xmlns="http://schemas.microsoft.com/sharepoint/v3" xsi:nil="true"/>
    <Bekraeftelsesdato xmlns="5aa14257-579e-4a1f-bbbb-3c8dd7393476">2021-01-12T11:45:00+00:00</Bekraeftelsesdato>
    <DynamicPublishingContent1 xmlns="http://schemas.microsoft.com/sharepoint/v3" xsi:nil="true"/>
    <Projekter xmlns="3f8883b8-a613-49b8-9e7a-815b7776ebd6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2021-01-12T11:46:08+00:00</ArticleStartDate>
    <Listekode xmlns="5aa14257-579e-4a1f-bbbb-3c8dd7393476" xsi:nil="true"/>
    <Arkiveringsdato xmlns="3f8883b8-a613-49b8-9e7a-815b7776ebd6">2099-12-31T23:00:00+00:00</Arkiveringsdato>
    <HideInRollups xmlns="3f8883b8-a613-49b8-9e7a-815b7776ebd6">false</HideInRollups>
    <DynamicPublishingContent0 xmlns="http://schemas.microsoft.com/sharepoint/v3" xsi:nil="true"/>
    <PermalinkID xmlns="3f8883b8-a613-49b8-9e7a-815b7776ebd6">7b4f563d-c678-4a75-8e55-3f7b3a80ce68</PermalinkID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idp|001stfi@prod.dli</DisplayName>
        <AccountId>50411</AccountId>
        <AccountType/>
      </UserInfo>
    </Forfattere>
    <DynamicPublishingContent3 xmlns="http://schemas.microsoft.com/sharepoint/v3" xsi:nil="true"/>
    <Sorteringsorden xmlns="5aa14257-579e-4a1f-bbbb-3c8dd7393476" xsi:nil="true"/>
    <EnclosureFor xmlns="3f8883b8-a613-49b8-9e7a-815b7776ebd6">
      <Url xsi:nil="true"/>
      <Description xsi:nil="true"/>
    </EnclosureFor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3f8883b8-a613-49b8-9e7a-815b7776ebd6">false</Ingen_x0020_besked_x0020_ved_x0020_arkivering>
    <Bevillingsgivere xmlns="3f8883b8-a613-49b8-9e7a-815b7776ebd6" xsi:nil="true"/>
    <WebInfoLawCodes xmlns="3f8883b8-a613-49b8-9e7a-815b7776ebd6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rojectID xmlns="3f8883b8-a613-49b8-9e7a-815b7776ebd6">X1199X</ProjectID>
    <PublishingStartDate xmlns="http://schemas.microsoft.com/sharepoint/v3" xsi:nil="true"/>
    <WebInfoSubjects xmlns="3f8883b8-a613-49b8-9e7a-815b7776ebd6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Afrapportering xmlns="3f8883b8-a613-49b8-9e7a-815b7776ebd6">1199;#Vand til markvanding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I regnearket er det muligt på baggrund af oplysninger om reservoirets størrelse, drænafstrømning samt kvælstofkoncentration at beregne hvor meget kvælstof der fjernes fra drænvandet, når det opmagasineres og anvendes til markvanding.
</Comments>
    <Nummer xmlns="5aa14257-579e-4a1f-bbbb-3c8dd7393476" xsi:nil="true"/>
    <_dlc_DocId xmlns="303eeafb-7dff-46db-9396-e9c651f530ea">LBINFO-1714791964-26713</_dlc_DocId>
    <_dlc_DocIdUrl xmlns="303eeafb-7dff-46db-9396-e9c651f530ea">
      <Url>https://sp.landbrugsinfo.dk/Afrapportering/innovation/2020/_layouts/DocIdRedir.aspx?ID=LBINFO-1714791964-26713</Url>
      <Description>LBINFO-1714791964-26713</Description>
    </_dlc_DocIdUrl>
  </documentManagement>
</p:properties>
</file>

<file path=customXml/itemProps1.xml><?xml version="1.0" encoding="utf-8"?>
<ds:datastoreItem xmlns:ds="http://schemas.openxmlformats.org/officeDocument/2006/customXml" ds:itemID="{4CAA8F14-722D-4361-9CD0-F78ABAE79E14}"/>
</file>

<file path=customXml/itemProps2.xml><?xml version="1.0" encoding="utf-8"?>
<ds:datastoreItem xmlns:ds="http://schemas.openxmlformats.org/officeDocument/2006/customXml" ds:itemID="{98C1FD94-44B4-4AE0-BC19-12A4F73FBAA4}"/>
</file>

<file path=customXml/itemProps3.xml><?xml version="1.0" encoding="utf-8"?>
<ds:datastoreItem xmlns:ds="http://schemas.openxmlformats.org/officeDocument/2006/customXml" ds:itemID="{2AABE309-E397-42DB-AA65-E7DE8D274D84}"/>
</file>

<file path=customXml/itemProps4.xml><?xml version="1.0" encoding="utf-8"?>
<ds:datastoreItem xmlns:ds="http://schemas.openxmlformats.org/officeDocument/2006/customXml" ds:itemID="{B0335EE0-9111-4B3C-8BD7-A602775E94B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til beregning af kvælstofeffekt ved opmagasinering af drænvand</dc:title>
  <dc:creator>Stinna Susgaard Filsø</dc:creator>
  <cp:lastModifiedBy>Pia Bay</cp:lastModifiedBy>
  <dcterms:created xsi:type="dcterms:W3CDTF">2020-09-24T17:41:09Z</dcterms:created>
  <dcterms:modified xsi:type="dcterms:W3CDTF">2021-01-12T11:21:00Z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0x010100C568DB52D9D0A14D9B2FDCC96666E9F2007948130EC3DB064584E219954237AF3900242457EFB8B24247815D688C526CD44D00C26A9DBCB02B5C4DA1F017B836C045C00060750ADE2E6249BABB5C6118FC133DE800B6E1A9893ABA4670B08C14B9C53A30D300076C34C50FA916488179B4B73A325077</vt:lpwstr>
  </property>
  <property fmtid="{D5CDD505-2E9C-101B-9397-08002B2CF9AE}" pid="3" name="_dlc_DocIdItemGuid">
    <vt:lpwstr>d31fbacb-5c68-488f-993a-3d4df004e599</vt:lpwstr>
  </property>
  <property fmtid="{D5CDD505-2E9C-101B-9397-08002B2CF9AE}" pid="4" name="Taksonomi">
    <vt:lpwstr/>
  </property>
</Properties>
</file>